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gintfile01\インターネット系共有\040_◆建設部\043_上下水道課\01_管理係\"/>
    </mc:Choice>
  </mc:AlternateContent>
  <bookViews>
    <workbookView xWindow="0" yWindow="0" windowWidth="20490" windowHeight="7530"/>
  </bookViews>
  <sheets>
    <sheet name="【2.0ヶ月】" sheetId="1" r:id="rId1"/>
  </sheets>
  <definedNames>
    <definedName name="_xlnm.Print_Area" localSheetId="0">'【2.0ヶ月】'!$A$1:$I$36</definedName>
  </definedNames>
  <calcPr calcId="162913"/>
</workbook>
</file>

<file path=xl/calcChain.xml><?xml version="1.0" encoding="utf-8"?>
<calcChain xmlns="http://schemas.openxmlformats.org/spreadsheetml/2006/main">
  <c r="E14" i="1" l="1"/>
  <c r="L23" i="1"/>
  <c r="M23" i="1" s="1"/>
  <c r="N23" i="1" s="1"/>
  <c r="C27" i="1" s="1"/>
  <c r="L32" i="1"/>
  <c r="M32" i="1"/>
  <c r="N32" i="1" s="1"/>
  <c r="E32" i="1" s="1"/>
  <c r="L31" i="1"/>
  <c r="M31" i="1"/>
  <c r="N31" i="1" s="1"/>
  <c r="E31" i="1" s="1"/>
  <c r="C31" i="1"/>
  <c r="L30" i="1"/>
  <c r="M30" i="1" s="1"/>
  <c r="N30" i="1" s="1"/>
  <c r="E30" i="1" s="1"/>
  <c r="C30" i="1" s="1"/>
  <c r="L29" i="1"/>
  <c r="M29" i="1"/>
  <c r="N29" i="1"/>
  <c r="E29" i="1" s="1"/>
  <c r="C29" i="1" s="1"/>
  <c r="L28" i="1"/>
  <c r="M28" i="1"/>
  <c r="N28" i="1"/>
  <c r="E28" i="1" s="1"/>
  <c r="C28" i="1" s="1"/>
  <c r="L15" i="1"/>
  <c r="M15" i="1" s="1"/>
  <c r="N15" i="1" s="1"/>
  <c r="E15" i="1" s="1"/>
  <c r="C15" i="1" s="1"/>
  <c r="L16" i="1"/>
  <c r="M16" i="1" s="1"/>
  <c r="N16" i="1" s="1"/>
  <c r="E16" i="1" s="1"/>
  <c r="C16" i="1" s="1"/>
  <c r="L17" i="1"/>
  <c r="M17" i="1" s="1"/>
  <c r="N17" i="1" s="1"/>
  <c r="E17" i="1" s="1"/>
  <c r="C17" i="1"/>
  <c r="L18" i="1"/>
  <c r="M18" i="1" s="1"/>
  <c r="N18" i="1" s="1"/>
  <c r="E18" i="1" s="1"/>
  <c r="L14" i="1"/>
  <c r="M14" i="1"/>
  <c r="N14" i="1" s="1"/>
  <c r="C14" i="1" s="1"/>
  <c r="L3" i="1"/>
  <c r="M6" i="1" s="1"/>
  <c r="N6" i="1" s="1"/>
  <c r="C18" i="1"/>
  <c r="C32" i="1"/>
  <c r="M9" i="1" l="1"/>
  <c r="N9" i="1" s="1"/>
  <c r="M4" i="1"/>
  <c r="N4" i="1" s="1"/>
  <c r="M8" i="1"/>
  <c r="N8" i="1" s="1"/>
  <c r="M5" i="1"/>
  <c r="N5" i="1" s="1"/>
  <c r="L4" i="1"/>
  <c r="L5" i="1" s="1"/>
  <c r="L6" i="1" s="1"/>
  <c r="L7" i="1" s="1"/>
  <c r="L8" i="1" s="1"/>
  <c r="L9" i="1" s="1"/>
  <c r="L10" i="1" s="1"/>
  <c r="M10" i="1"/>
  <c r="N10" i="1" s="1"/>
  <c r="M3" i="1"/>
  <c r="N3" i="1" s="1"/>
  <c r="C13" i="1" s="1"/>
  <c r="C9" i="1" s="1"/>
  <c r="C23" i="1"/>
  <c r="M7" i="1"/>
  <c r="N7" i="1" s="1"/>
  <c r="C10" i="1" l="1"/>
</calcChain>
</file>

<file path=xl/sharedStrings.xml><?xml version="1.0" encoding="utf-8"?>
<sst xmlns="http://schemas.openxmlformats.org/spreadsheetml/2006/main" count="67" uniqueCount="35">
  <si>
    <t>ｍ３</t>
    <phoneticPr fontId="2"/>
  </si>
  <si>
    <t>使用料区分</t>
    <rPh sb="0" eb="2">
      <t>シヨウ</t>
    </rPh>
    <rPh sb="2" eb="3">
      <t>リョウ</t>
    </rPh>
    <rPh sb="3" eb="5">
      <t>クブン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</si>
  <si>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</si>
  <si>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単価　円／ｍ３</t>
    <rPh sb="0" eb="2">
      <t>タンカ</t>
    </rPh>
    <rPh sb="3" eb="4">
      <t>エン</t>
    </rPh>
    <phoneticPr fontId="2"/>
  </si>
  <si>
    <t>水道使用量（ｍ３）</t>
    <rPh sb="0" eb="2">
      <t>スイドウ</t>
    </rPh>
    <rPh sb="2" eb="4">
      <t>シヨウ</t>
    </rPh>
    <rPh sb="4" eb="5">
      <t>リョウ</t>
    </rPh>
    <phoneticPr fontId="2"/>
  </si>
  <si>
    <t>円</t>
    <rPh sb="0" eb="1">
      <t>エン</t>
    </rPh>
    <phoneticPr fontId="2"/>
  </si>
  <si>
    <t>基本使用料</t>
    <rPh sb="0" eb="2">
      <t>キホン</t>
    </rPh>
    <rPh sb="2" eb="4">
      <t>シヨウ</t>
    </rPh>
    <rPh sb="4" eb="5">
      <t>リョウ</t>
    </rPh>
    <phoneticPr fontId="2"/>
  </si>
  <si>
    <t>従量区分１</t>
    <rPh sb="0" eb="2">
      <t>ジュウリョウ</t>
    </rPh>
    <rPh sb="2" eb="4">
      <t>クブン</t>
    </rPh>
    <phoneticPr fontId="2"/>
  </si>
  <si>
    <t>従量区分２</t>
    <rPh sb="0" eb="2">
      <t>ジュウリョウ</t>
    </rPh>
    <rPh sb="2" eb="4">
      <t>クブン</t>
    </rPh>
    <phoneticPr fontId="2"/>
  </si>
  <si>
    <t>従量区分３</t>
    <rPh sb="0" eb="2">
      <t>ジュウリョウ</t>
    </rPh>
    <rPh sb="2" eb="4">
      <t>クブン</t>
    </rPh>
    <phoneticPr fontId="2"/>
  </si>
  <si>
    <t>従量区分４</t>
    <rPh sb="0" eb="2">
      <t>ジュウリョウ</t>
    </rPh>
    <rPh sb="2" eb="4">
      <t>クブン</t>
    </rPh>
    <phoneticPr fontId="2"/>
  </si>
  <si>
    <t>従量区分５</t>
    <rPh sb="0" eb="2">
      <t>ジュウリョウ</t>
    </rPh>
    <rPh sb="2" eb="4">
      <t>クブン</t>
    </rPh>
    <phoneticPr fontId="2"/>
  </si>
  <si>
    <t>料金区分</t>
    <rPh sb="0" eb="2">
      <t>リョウキン</t>
    </rPh>
    <rPh sb="2" eb="4">
      <t>クブン</t>
    </rPh>
    <phoneticPr fontId="2"/>
  </si>
  <si>
    <t>汚水量（ｍ３）</t>
    <rPh sb="0" eb="2">
      <t>オスイ</t>
    </rPh>
    <rPh sb="2" eb="3">
      <t>リョウ</t>
    </rPh>
    <phoneticPr fontId="2"/>
  </si>
  <si>
    <t>２ヶ月分の　　　　　　　　水道使用量</t>
    <rPh sb="2" eb="3">
      <t>ゲツ</t>
    </rPh>
    <rPh sb="3" eb="4">
      <t>ブン</t>
    </rPh>
    <rPh sb="13" eb="15">
      <t>スイドウ</t>
    </rPh>
    <rPh sb="15" eb="17">
      <t>シヨウ</t>
    </rPh>
    <rPh sb="17" eb="18">
      <t>リョウ</t>
    </rPh>
    <phoneticPr fontId="2"/>
  </si>
  <si>
    <t>メーター口径</t>
    <rPh sb="4" eb="6">
      <t>コウケイ</t>
    </rPh>
    <phoneticPr fontId="2"/>
  </si>
  <si>
    <t>ｍｍ</t>
    <phoneticPr fontId="2"/>
  </si>
  <si>
    <t>～</t>
    <phoneticPr fontId="2"/>
  </si>
  <si>
    <t>＊＊＊</t>
    <phoneticPr fontId="2"/>
  </si>
  <si>
    <t>＊＊＊＊</t>
    <phoneticPr fontId="2"/>
  </si>
  <si>
    <t>基本料金</t>
    <rPh sb="0" eb="2">
      <t>キホン</t>
    </rPh>
    <rPh sb="2" eb="3">
      <t>リョウ</t>
    </rPh>
    <rPh sb="3" eb="4">
      <t>キン</t>
    </rPh>
    <phoneticPr fontId="2"/>
  </si>
  <si>
    <t>～</t>
    <phoneticPr fontId="2"/>
  </si>
  <si>
    <t>１０円未満切り捨て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</si>
  <si>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入力</t>
    <rPh sb="0" eb="2">
      <t>ニュウリョク</t>
    </rPh>
    <phoneticPr fontId="2"/>
  </si>
  <si>
    <t>基本料金2.0</t>
    <rPh sb="0" eb="2">
      <t>キホン</t>
    </rPh>
    <rPh sb="2" eb="4">
      <t>リョウキン</t>
    </rPh>
    <phoneticPr fontId="2"/>
  </si>
  <si>
    <t>計算テーブル</t>
    <rPh sb="0" eb="2">
      <t>ケイサン</t>
    </rPh>
    <phoneticPr fontId="2"/>
  </si>
  <si>
    <t>消費税率</t>
    <rPh sb="0" eb="3">
      <t>ショウヒゼイ</t>
    </rPh>
    <rPh sb="3" eb="4">
      <t>リツ</t>
    </rPh>
    <phoneticPr fontId="2"/>
  </si>
  <si>
    <t>消費税</t>
    <rPh sb="0" eb="3">
      <t>ショウヒゼイ</t>
    </rPh>
    <phoneticPr fontId="2"/>
  </si>
  <si>
    <t>税込</t>
    <rPh sb="0" eb="2">
      <t>ゼイコミ</t>
    </rPh>
    <phoneticPr fontId="2"/>
  </si>
  <si>
    <t>口径</t>
    <rPh sb="0" eb="2">
      <t>コウケイ</t>
    </rPh>
    <phoneticPr fontId="2"/>
  </si>
  <si>
    <t>従量料金</t>
    <rPh sb="0" eb="2">
      <t>ジュウリョウ</t>
    </rPh>
    <rPh sb="2" eb="4">
      <t>リョウキン</t>
    </rPh>
    <phoneticPr fontId="2"/>
  </si>
  <si>
    <r>
      <t>２か月分の　　　　　　　　</t>
    </r>
    <r>
      <rPr>
        <b/>
        <sz val="11"/>
        <color indexed="10"/>
        <rFont val="MS UI Gothic"/>
        <family val="3"/>
        <charset val="128"/>
      </rPr>
      <t>下水道使用料</t>
    </r>
    <rPh sb="2" eb="4">
      <t>ゲツブン</t>
    </rPh>
    <rPh sb="13" eb="16">
      <t>ゲスイドウ</t>
    </rPh>
    <rPh sb="16" eb="18">
      <t>シヨウ</t>
    </rPh>
    <rPh sb="18" eb="19">
      <t>リョウ</t>
    </rPh>
    <phoneticPr fontId="2"/>
  </si>
  <si>
    <r>
      <t>２ヶ月分の　　　　　　　　</t>
    </r>
    <r>
      <rPr>
        <b/>
        <sz val="11"/>
        <color indexed="40"/>
        <rFont val="MS UI Gothic"/>
        <family val="3"/>
        <charset val="128"/>
      </rPr>
      <t>水道料金</t>
    </r>
    <rPh sb="2" eb="3">
      <t>ゲツ</t>
    </rPh>
    <rPh sb="3" eb="4">
      <t>ブン</t>
    </rPh>
    <rPh sb="13" eb="15">
      <t>スイドウ</t>
    </rPh>
    <rPh sb="15" eb="17">
      <t>リョウキン</t>
    </rPh>
    <phoneticPr fontId="2"/>
  </si>
  <si>
    <t>水道料金・公共下水道使用料試算表　   （2.0ヶ月分）</t>
    <rPh sb="0" eb="2">
      <t>スイドウ</t>
    </rPh>
    <rPh sb="2" eb="4">
      <t>リョウキン</t>
    </rPh>
    <rPh sb="5" eb="7">
      <t>コウキョウ</t>
    </rPh>
    <rPh sb="7" eb="10">
      <t>ゲスイドウ</t>
    </rPh>
    <rPh sb="10" eb="12">
      <t>シヨウ</t>
    </rPh>
    <rPh sb="12" eb="13">
      <t>リョウ</t>
    </rPh>
    <rPh sb="13" eb="15">
      <t>シサン</t>
    </rPh>
    <rPh sb="15" eb="16">
      <t>ヒョウ</t>
    </rPh>
    <rPh sb="25" eb="26">
      <t>ゲツ</t>
    </rPh>
    <rPh sb="26" eb="27">
      <t>ブン</t>
    </rPh>
    <phoneticPr fontId="2"/>
  </si>
  <si>
    <t>上下水　合計</t>
    <rPh sb="0" eb="2">
      <t>ジョウゲ</t>
    </rPh>
    <rPh sb="2" eb="3">
      <t>スイ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</si>
</sst>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 "/>
    <numFmt numFmtId="178" formatCode="#,##0_ "/>
    <numFmt numFmtId="179" formatCode="0&quot;㎜&quot;"/>
    <numFmt numFmtId="180" formatCode="#,##0.00_ "/>
  </numFmts>
  <fonts count="12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b/>
      <sz val="11"/>
      <name val="MS UI Gothic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sz val="12"/>
      <name val="MS UI Gothic"/>
      <family val="3"/>
      <charset val="128"/>
    </font>
    <font>
      <b/>
      <sz val="18"/>
      <color indexed="10"/>
      <name val="MS UI Gothic"/>
      <family val="3"/>
      <charset val="128"/>
    </font>
    <font>
      <sz val="18"/>
      <color indexed="10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b/>
      <sz val="11"/>
      <color indexed="40"/>
      <name val="MS UI Gothic"/>
      <family val="3"/>
      <charset val="128"/>
    </font>
    <font>
      <b/>
      <sz val="16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0" fillId="2" borderId="0" xfId="0" applyFill="1" applyProtection="1"/>
    <xf numFmtId="0" fontId="0" fillId="2" borderId="0" xfId="0" applyFill="1" applyAlignment="1">
      <alignment horizont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177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38" fontId="4" fillId="3" borderId="1" xfId="1" applyNumberFormat="1" applyFont="1" applyFill="1" applyBorder="1" applyAlignment="1"/>
    <xf numFmtId="0" fontId="0" fillId="3" borderId="2" xfId="0" applyFill="1" applyBorder="1" applyAlignment="1">
      <alignment horizontal="center"/>
    </xf>
    <xf numFmtId="38" fontId="5" fillId="3" borderId="2" xfId="1" applyFon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76" fontId="5" fillId="3" borderId="3" xfId="0" applyNumberFormat="1" applyFont="1" applyFill="1" applyBorder="1"/>
    <xf numFmtId="0" fontId="5" fillId="3" borderId="3" xfId="0" applyFont="1" applyFill="1" applyBorder="1"/>
    <xf numFmtId="0" fontId="6" fillId="3" borderId="4" xfId="0" applyFont="1" applyFill="1" applyBorder="1"/>
    <xf numFmtId="0" fontId="5" fillId="3" borderId="5" xfId="0" applyFont="1" applyFill="1" applyBorder="1"/>
    <xf numFmtId="38" fontId="4" fillId="3" borderId="1" xfId="1" applyFont="1" applyFill="1" applyBorder="1"/>
    <xf numFmtId="0" fontId="0" fillId="0" borderId="0" xfId="0" applyAlignment="1">
      <alignment shrinkToFit="1"/>
    </xf>
    <xf numFmtId="0" fontId="0" fillId="4" borderId="0" xfId="0" applyFill="1" applyAlignment="1">
      <alignment shrinkToFit="1"/>
    </xf>
    <xf numFmtId="0" fontId="0" fillId="4" borderId="0" xfId="0" applyFill="1"/>
    <xf numFmtId="0" fontId="0" fillId="4" borderId="0" xfId="0" applyFill="1" applyBorder="1" applyAlignment="1">
      <alignment shrinkToFit="1"/>
    </xf>
    <xf numFmtId="0" fontId="0" fillId="4" borderId="0" xfId="0" applyFill="1" applyBorder="1"/>
    <xf numFmtId="9" fontId="0" fillId="4" borderId="2" xfId="0" applyNumberFormat="1" applyFill="1" applyBorder="1"/>
    <xf numFmtId="0" fontId="4" fillId="5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shrinkToFit="1"/>
    </xf>
    <xf numFmtId="0" fontId="0" fillId="4" borderId="2" xfId="0" applyFill="1" applyBorder="1"/>
    <xf numFmtId="179" fontId="0" fillId="5" borderId="2" xfId="0" applyNumberFormat="1" applyFill="1" applyBorder="1" applyAlignment="1">
      <alignment horizontal="center"/>
    </xf>
    <xf numFmtId="178" fontId="0" fillId="4" borderId="2" xfId="0" applyNumberFormat="1" applyFill="1" applyBorder="1"/>
    <xf numFmtId="179" fontId="0" fillId="5" borderId="5" xfId="0" applyNumberForma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top"/>
    </xf>
    <xf numFmtId="176" fontId="0" fillId="4" borderId="2" xfId="0" applyNumberFormat="1" applyFill="1" applyBorder="1" applyAlignment="1">
      <alignment shrinkToFit="1"/>
    </xf>
    <xf numFmtId="180" fontId="0" fillId="4" borderId="2" xfId="0" applyNumberFormat="1" applyFill="1" applyBorder="1"/>
    <xf numFmtId="176" fontId="0" fillId="4" borderId="2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shrinkToFit="1"/>
    </xf>
    <xf numFmtId="0" fontId="0" fillId="4" borderId="6" xfId="0" applyFill="1" applyBorder="1" applyAlignment="1">
      <alignment horizontal="center"/>
    </xf>
    <xf numFmtId="0" fontId="0" fillId="4" borderId="3" xfId="0" applyFill="1" applyBorder="1" applyAlignment="1">
      <alignment shrinkToFit="1"/>
    </xf>
    <xf numFmtId="0" fontId="0" fillId="4" borderId="4" xfId="0" applyFill="1" applyBorder="1"/>
    <xf numFmtId="0" fontId="0" fillId="4" borderId="5" xfId="0" applyFill="1" applyBorder="1"/>
    <xf numFmtId="180" fontId="5" fillId="3" borderId="3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38" fontId="11" fillId="2" borderId="8" xfId="0" applyNumberFormat="1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file:///\\Kmgsv04\&#27700;&#36947;&#35506;\&#65422;&#65392;&#65425;&#65421;&#65439;&#65392;&#65404;&#65438;&#12288;&#21407;&#12288;&#31295;\ryoukin\ryoukin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</xdr:row>
      <xdr:rowOff>266700</xdr:rowOff>
    </xdr:from>
    <xdr:to>
      <xdr:col>2</xdr:col>
      <xdr:colOff>876300</xdr:colOff>
      <xdr:row>7</xdr:row>
      <xdr:rowOff>171450</xdr:rowOff>
    </xdr:to>
    <xdr:sp macro="" textlink="">
      <xdr:nvSpPr>
        <xdr:cNvPr id="1553" name="AutoShape 1"/>
        <xdr:cNvSpPr>
          <a:spLocks noChangeArrowheads="1"/>
        </xdr:cNvSpPr>
      </xdr:nvSpPr>
      <xdr:spPr bwMode="auto">
        <a:xfrm>
          <a:off x="1952625" y="1990725"/>
          <a:ext cx="742950" cy="514350"/>
        </a:xfrm>
        <a:prstGeom prst="downArrow">
          <a:avLst>
            <a:gd name="adj1" fmla="val 50000"/>
            <a:gd name="adj2" fmla="val 25000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2</xdr:row>
      <xdr:rowOff>76200</xdr:rowOff>
    </xdr:from>
    <xdr:to>
      <xdr:col>4</xdr:col>
      <xdr:colOff>952500</xdr:colOff>
      <xdr:row>3</xdr:row>
      <xdr:rowOff>19050</xdr:rowOff>
    </xdr:to>
    <xdr:sp macro="" textlink="">
      <xdr:nvSpPr>
        <xdr:cNvPr id="1554" name="AutoShape 2"/>
        <xdr:cNvSpPr>
          <a:spLocks noChangeArrowheads="1"/>
        </xdr:cNvSpPr>
      </xdr:nvSpPr>
      <xdr:spPr bwMode="auto">
        <a:xfrm rot="10800000">
          <a:off x="3400425" y="733425"/>
          <a:ext cx="676275" cy="3238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4985 h 21600"/>
            <a:gd name="T14" fmla="*/ 19235 w 21600"/>
            <a:gd name="T15" fmla="*/ 1661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7207" y="0"/>
              </a:moveTo>
              <a:lnTo>
                <a:pt x="17207" y="4985"/>
              </a:lnTo>
              <a:lnTo>
                <a:pt x="3375" y="4985"/>
              </a:lnTo>
              <a:lnTo>
                <a:pt x="3375" y="16615"/>
              </a:lnTo>
              <a:lnTo>
                <a:pt x="17207" y="16615"/>
              </a:lnTo>
              <a:lnTo>
                <a:pt x="17207" y="21600"/>
              </a:lnTo>
              <a:lnTo>
                <a:pt x="21600" y="10800"/>
              </a:lnTo>
              <a:lnTo>
                <a:pt x="17207" y="0"/>
              </a:lnTo>
              <a:close/>
            </a:path>
            <a:path w="21600" h="21600">
              <a:moveTo>
                <a:pt x="1350" y="4985"/>
              </a:moveTo>
              <a:lnTo>
                <a:pt x="1350" y="16615"/>
              </a:lnTo>
              <a:lnTo>
                <a:pt x="2700" y="16615"/>
              </a:lnTo>
              <a:lnTo>
                <a:pt x="2700" y="4985"/>
              </a:lnTo>
              <a:lnTo>
                <a:pt x="1350" y="4985"/>
              </a:lnTo>
              <a:close/>
            </a:path>
            <a:path w="21600" h="21600">
              <a:moveTo>
                <a:pt x="0" y="4985"/>
              </a:moveTo>
              <a:lnTo>
                <a:pt x="0" y="16615"/>
              </a:lnTo>
              <a:lnTo>
                <a:pt x="675" y="16615"/>
              </a:lnTo>
              <a:lnTo>
                <a:pt x="675" y="4985"/>
              </a:lnTo>
              <a:lnTo>
                <a:pt x="0" y="4985"/>
              </a:lnTo>
              <a:close/>
            </a:path>
          </a:pathLst>
        </a:custGeom>
        <a:solidFill>
          <a:srgbClr val="00CC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276225</xdr:colOff>
      <xdr:row>4</xdr:row>
      <xdr:rowOff>76200</xdr:rowOff>
    </xdr:from>
    <xdr:to>
      <xdr:col>4</xdr:col>
      <xdr:colOff>952500</xdr:colOff>
      <xdr:row>5</xdr:row>
      <xdr:rowOff>19050</xdr:rowOff>
    </xdr:to>
    <xdr:sp macro="" textlink="">
      <xdr:nvSpPr>
        <xdr:cNvPr id="1555" name="AutoShape 3"/>
        <xdr:cNvSpPr>
          <a:spLocks noChangeArrowheads="1"/>
        </xdr:cNvSpPr>
      </xdr:nvSpPr>
      <xdr:spPr bwMode="auto">
        <a:xfrm rot="10800000">
          <a:off x="3400425" y="1419225"/>
          <a:ext cx="676275" cy="3238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4985 h 21600"/>
            <a:gd name="T14" fmla="*/ 19235 w 21600"/>
            <a:gd name="T15" fmla="*/ 1661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7207" y="0"/>
              </a:moveTo>
              <a:lnTo>
                <a:pt x="17207" y="4985"/>
              </a:lnTo>
              <a:lnTo>
                <a:pt x="3375" y="4985"/>
              </a:lnTo>
              <a:lnTo>
                <a:pt x="3375" y="16615"/>
              </a:lnTo>
              <a:lnTo>
                <a:pt x="17207" y="16615"/>
              </a:lnTo>
              <a:lnTo>
                <a:pt x="17207" y="21600"/>
              </a:lnTo>
              <a:lnTo>
                <a:pt x="21600" y="10800"/>
              </a:lnTo>
              <a:lnTo>
                <a:pt x="17207" y="0"/>
              </a:lnTo>
              <a:close/>
            </a:path>
            <a:path w="21600" h="21600">
              <a:moveTo>
                <a:pt x="1350" y="4985"/>
              </a:moveTo>
              <a:lnTo>
                <a:pt x="1350" y="16615"/>
              </a:lnTo>
              <a:lnTo>
                <a:pt x="2700" y="16615"/>
              </a:lnTo>
              <a:lnTo>
                <a:pt x="2700" y="4985"/>
              </a:lnTo>
              <a:lnTo>
                <a:pt x="1350" y="4985"/>
              </a:lnTo>
              <a:close/>
            </a:path>
            <a:path w="21600" h="21600">
              <a:moveTo>
                <a:pt x="0" y="4985"/>
              </a:moveTo>
              <a:lnTo>
                <a:pt x="0" y="16615"/>
              </a:lnTo>
              <a:lnTo>
                <a:pt x="675" y="16615"/>
              </a:lnTo>
              <a:lnTo>
                <a:pt x="675" y="4985"/>
              </a:lnTo>
              <a:lnTo>
                <a:pt x="0" y="4985"/>
              </a:lnTo>
              <a:close/>
            </a:path>
          </a:pathLst>
        </a:custGeom>
        <a:solidFill>
          <a:srgbClr val="00CC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952500</xdr:colOff>
      <xdr:row>34</xdr:row>
      <xdr:rowOff>66675</xdr:rowOff>
    </xdr:from>
    <xdr:to>
      <xdr:col>4</xdr:col>
      <xdr:colOff>142875</xdr:colOff>
      <xdr:row>34</xdr:row>
      <xdr:rowOff>323850</xdr:rowOff>
    </xdr:to>
    <xdr:sp macro="" textlink="">
      <xdr:nvSpPr>
        <xdr:cNvPr id="1501" name="WordArt 9">
          <a:hlinkClick xmlns:r="http://schemas.openxmlformats.org/officeDocument/2006/relationships" r:id="rId1"/>
        </xdr:cNvPr>
        <xdr:cNvSpPr>
          <a:spLocks noChangeArrowheads="1" noChangeShapeType="1" noTextEdit="1"/>
        </xdr:cNvSpPr>
      </xdr:nvSpPr>
      <xdr:spPr bwMode="auto">
        <a:xfrm>
          <a:off x="2771775" y="9391650"/>
          <a:ext cx="495300" cy="25717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2000" b="1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438150</xdr:colOff>
      <xdr:row>2</xdr:row>
      <xdr:rowOff>85725</xdr:rowOff>
    </xdr:from>
    <xdr:to>
      <xdr:col>7</xdr:col>
      <xdr:colOff>381000</xdr:colOff>
      <xdr:row>3</xdr:row>
      <xdr:rowOff>28575</xdr:rowOff>
    </xdr:to>
    <xdr:sp macro="" textlink="">
      <xdr:nvSpPr>
        <xdr:cNvPr id="1557" name="AutoShape 2"/>
        <xdr:cNvSpPr>
          <a:spLocks noChangeArrowheads="1"/>
        </xdr:cNvSpPr>
      </xdr:nvSpPr>
      <xdr:spPr bwMode="auto">
        <a:xfrm>
          <a:off x="4610100" y="742950"/>
          <a:ext cx="676275" cy="3238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4985 h 21600"/>
            <a:gd name="T14" fmla="*/ 19235 w 21600"/>
            <a:gd name="T15" fmla="*/ 1661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7207" y="0"/>
              </a:moveTo>
              <a:lnTo>
                <a:pt x="17207" y="4985"/>
              </a:lnTo>
              <a:lnTo>
                <a:pt x="3375" y="4985"/>
              </a:lnTo>
              <a:lnTo>
                <a:pt x="3375" y="16615"/>
              </a:lnTo>
              <a:lnTo>
                <a:pt x="17207" y="16615"/>
              </a:lnTo>
              <a:lnTo>
                <a:pt x="17207" y="21600"/>
              </a:lnTo>
              <a:lnTo>
                <a:pt x="21600" y="10800"/>
              </a:lnTo>
              <a:lnTo>
                <a:pt x="17207" y="0"/>
              </a:lnTo>
              <a:close/>
            </a:path>
            <a:path w="21600" h="21600">
              <a:moveTo>
                <a:pt x="1350" y="4985"/>
              </a:moveTo>
              <a:lnTo>
                <a:pt x="1350" y="16615"/>
              </a:lnTo>
              <a:lnTo>
                <a:pt x="2700" y="16615"/>
              </a:lnTo>
              <a:lnTo>
                <a:pt x="2700" y="4985"/>
              </a:lnTo>
              <a:lnTo>
                <a:pt x="1350" y="4985"/>
              </a:lnTo>
              <a:close/>
            </a:path>
            <a:path w="21600" h="21600">
              <a:moveTo>
                <a:pt x="0" y="4985"/>
              </a:moveTo>
              <a:lnTo>
                <a:pt x="0" y="16615"/>
              </a:lnTo>
              <a:lnTo>
                <a:pt x="675" y="16615"/>
              </a:lnTo>
              <a:lnTo>
                <a:pt x="675" y="4985"/>
              </a:lnTo>
              <a:lnTo>
                <a:pt x="0" y="4985"/>
              </a:lnTo>
              <a:close/>
            </a:path>
          </a:pathLst>
        </a:custGeom>
        <a:solidFill>
          <a:srgbClr val="00CC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36"/>
  <sheetViews>
    <sheetView showGridLines="0" showZeros="0" tabSelected="1" zoomScaleNormal="100" workbookViewId="0">
      <selection activeCell="F14" sqref="F14"/>
    </sheetView>
  </sheetViews>
  <sheetFormatPr defaultRowHeight="13.5" outlineLevelCol="1" x14ac:dyDescent="0.15"/>
  <cols>
    <col min="1" max="1" width="5.125" customWidth="1"/>
    <col min="2" max="2" width="18.75" customWidth="1"/>
    <col min="3" max="3" width="13.25" customWidth="1"/>
    <col min="4" max="4" width="3.875" customWidth="1"/>
    <col min="5" max="5" width="13.75" customWidth="1"/>
    <col min="6" max="6" width="6.625" customWidth="1"/>
    <col min="7" max="7" width="3" customWidth="1"/>
    <col min="8" max="8" width="6.625" customWidth="1"/>
    <col min="9" max="9" width="13.25" customWidth="1"/>
    <col min="10" max="10" width="13.25" hidden="1" customWidth="1" outlineLevel="1"/>
    <col min="11" max="11" width="9" style="23" hidden="1" customWidth="1" outlineLevel="1"/>
    <col min="12" max="14" width="9" hidden="1" customWidth="1" outlineLevel="1"/>
    <col min="15" max="15" width="9" customWidth="1" collapsed="1"/>
    <col min="16" max="17" width="9" customWidth="1"/>
  </cols>
  <sheetData>
    <row r="1" spans="1:17" ht="27.75" customHeight="1" x14ac:dyDescent="0.2">
      <c r="A1" s="2"/>
      <c r="B1" s="59" t="s">
        <v>33</v>
      </c>
      <c r="C1" s="59"/>
      <c r="D1" s="59"/>
      <c r="E1" s="59"/>
      <c r="F1" s="59"/>
      <c r="G1" s="59"/>
      <c r="H1" s="59"/>
      <c r="I1" s="59"/>
      <c r="J1" s="29"/>
      <c r="K1" s="24" t="s">
        <v>25</v>
      </c>
      <c r="L1" s="25"/>
      <c r="M1" s="25"/>
      <c r="N1" s="25"/>
      <c r="O1" s="25"/>
      <c r="P1" s="25"/>
      <c r="Q1" s="25"/>
    </row>
    <row r="2" spans="1:17" ht="24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32" t="s">
        <v>29</v>
      </c>
      <c r="K2" s="44" t="s">
        <v>24</v>
      </c>
      <c r="L2" s="43" t="s">
        <v>26</v>
      </c>
      <c r="M2" s="43" t="s">
        <v>27</v>
      </c>
      <c r="N2" s="43" t="s">
        <v>28</v>
      </c>
      <c r="O2" s="25"/>
      <c r="P2" s="25"/>
      <c r="Q2" s="25"/>
    </row>
    <row r="3" spans="1:17" ht="30" customHeight="1" thickBot="1" x14ac:dyDescent="0.25">
      <c r="A3" s="2"/>
      <c r="B3" s="3" t="s">
        <v>15</v>
      </c>
      <c r="C3" s="10">
        <v>13</v>
      </c>
      <c r="D3" s="2" t="s">
        <v>16</v>
      </c>
      <c r="E3" s="2"/>
      <c r="F3" s="4" t="s">
        <v>23</v>
      </c>
      <c r="G3" s="2"/>
      <c r="H3" s="2"/>
      <c r="I3" s="38">
        <v>0.1</v>
      </c>
      <c r="J3" s="37">
        <v>13</v>
      </c>
      <c r="K3" s="33">
        <v>1560</v>
      </c>
      <c r="L3" s="28">
        <f>I3</f>
        <v>0.1</v>
      </c>
      <c r="M3" s="34">
        <f>K3*$L$3</f>
        <v>156</v>
      </c>
      <c r="N3" s="36">
        <f>ROUNDDOWN(K3+M3,0)</f>
        <v>1716</v>
      </c>
      <c r="O3" s="25"/>
      <c r="P3" s="25"/>
      <c r="Q3" s="25"/>
    </row>
    <row r="4" spans="1:17" ht="24" customHeight="1" thickBot="1" x14ac:dyDescent="0.2">
      <c r="A4" s="2"/>
      <c r="B4" s="2"/>
      <c r="C4" s="2"/>
      <c r="D4" s="2"/>
      <c r="E4" s="2"/>
      <c r="F4" s="5"/>
      <c r="G4" s="2"/>
      <c r="H4" s="2"/>
      <c r="I4" s="39" t="s">
        <v>26</v>
      </c>
      <c r="J4" s="35">
        <v>20</v>
      </c>
      <c r="K4" s="33">
        <v>4380</v>
      </c>
      <c r="L4" s="28">
        <f>L3</f>
        <v>0.1</v>
      </c>
      <c r="M4" s="34">
        <f>K4*$L$3</f>
        <v>438</v>
      </c>
      <c r="N4" s="36">
        <f>ROUNDDOWN(K4+M4,0)</f>
        <v>4818</v>
      </c>
      <c r="O4" s="25"/>
      <c r="P4" s="25"/>
      <c r="Q4" s="25"/>
    </row>
    <row r="5" spans="1:17" ht="30" customHeight="1" thickBot="1" x14ac:dyDescent="0.25">
      <c r="A5" s="2"/>
      <c r="B5" s="6" t="s">
        <v>14</v>
      </c>
      <c r="C5" s="11">
        <v>50</v>
      </c>
      <c r="D5" s="2" t="s">
        <v>0</v>
      </c>
      <c r="E5" s="2"/>
      <c r="F5" s="4" t="s">
        <v>23</v>
      </c>
      <c r="G5" s="2"/>
      <c r="H5" s="2"/>
      <c r="I5" s="2"/>
      <c r="J5" s="35">
        <v>25</v>
      </c>
      <c r="K5" s="33">
        <v>7000</v>
      </c>
      <c r="L5" s="28">
        <f t="shared" ref="L5:L10" si="0">L4</f>
        <v>0.1</v>
      </c>
      <c r="M5" s="34">
        <f t="shared" ref="M5:M10" si="1">K5*$L$3</f>
        <v>700</v>
      </c>
      <c r="N5" s="36">
        <f t="shared" ref="N5:N10" si="2">ROUNDDOWN(K5+M5,0)</f>
        <v>7700</v>
      </c>
      <c r="O5" s="25"/>
      <c r="P5" s="25"/>
      <c r="Q5" s="25"/>
    </row>
    <row r="6" spans="1:17" ht="24" customHeight="1" x14ac:dyDescent="0.15">
      <c r="A6" s="2"/>
      <c r="B6" s="2"/>
      <c r="C6" s="2"/>
      <c r="D6" s="2"/>
      <c r="E6" s="2"/>
      <c r="F6" s="2"/>
      <c r="G6" s="2"/>
      <c r="H6" s="2"/>
      <c r="I6" s="2"/>
      <c r="J6" s="35">
        <v>40</v>
      </c>
      <c r="K6" s="33">
        <v>21100</v>
      </c>
      <c r="L6" s="28">
        <f t="shared" si="0"/>
        <v>0.1</v>
      </c>
      <c r="M6" s="34">
        <f t="shared" si="1"/>
        <v>2110</v>
      </c>
      <c r="N6" s="36">
        <f t="shared" si="2"/>
        <v>23210</v>
      </c>
      <c r="O6" s="25"/>
      <c r="P6" s="25"/>
      <c r="Q6" s="25"/>
    </row>
    <row r="7" spans="1:17" ht="24" customHeight="1" x14ac:dyDescent="0.15">
      <c r="A7" s="2"/>
      <c r="B7" s="2"/>
      <c r="C7" s="2"/>
      <c r="D7" s="2"/>
      <c r="E7" s="2"/>
      <c r="F7" s="2"/>
      <c r="G7" s="2"/>
      <c r="H7" s="2"/>
      <c r="I7" s="2"/>
      <c r="J7" s="35">
        <v>50</v>
      </c>
      <c r="K7" s="33">
        <v>32540</v>
      </c>
      <c r="L7" s="28">
        <f t="shared" si="0"/>
        <v>0.1</v>
      </c>
      <c r="M7" s="34">
        <f t="shared" si="1"/>
        <v>3254</v>
      </c>
      <c r="N7" s="36">
        <f t="shared" si="2"/>
        <v>35794</v>
      </c>
      <c r="O7" s="25"/>
      <c r="P7" s="25"/>
      <c r="Q7" s="25"/>
    </row>
    <row r="8" spans="1:17" ht="24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35">
        <v>75</v>
      </c>
      <c r="K8" s="33">
        <v>78440</v>
      </c>
      <c r="L8" s="28">
        <f t="shared" si="0"/>
        <v>0.1</v>
      </c>
      <c r="M8" s="34">
        <f t="shared" si="1"/>
        <v>7844</v>
      </c>
      <c r="N8" s="36">
        <f t="shared" si="2"/>
        <v>86284</v>
      </c>
      <c r="O8" s="25"/>
      <c r="P8" s="25"/>
      <c r="Q8" s="25"/>
    </row>
    <row r="9" spans="1:17" ht="30" customHeight="1" thickBot="1" x14ac:dyDescent="0.25">
      <c r="A9" s="2"/>
      <c r="B9" s="6" t="s">
        <v>32</v>
      </c>
      <c r="C9" s="12">
        <f>(ROUNDDOWN(SUM(C13:C18)/10,0))*10</f>
        <v>8470</v>
      </c>
      <c r="D9" s="2" t="s">
        <v>5</v>
      </c>
      <c r="E9" s="61" t="s">
        <v>22</v>
      </c>
      <c r="F9" s="61"/>
      <c r="G9" s="2"/>
      <c r="H9" s="2"/>
      <c r="I9" s="2"/>
      <c r="J9" s="35">
        <v>100</v>
      </c>
      <c r="K9" s="33">
        <v>132940</v>
      </c>
      <c r="L9" s="28">
        <f t="shared" si="0"/>
        <v>0.1</v>
      </c>
      <c r="M9" s="34">
        <f t="shared" si="1"/>
        <v>13294</v>
      </c>
      <c r="N9" s="36">
        <f t="shared" si="2"/>
        <v>146234</v>
      </c>
      <c r="O9" s="25"/>
      <c r="P9" s="25"/>
      <c r="Q9" s="25"/>
    </row>
    <row r="10" spans="1:17" ht="24" customHeight="1" thickBot="1" x14ac:dyDescent="0.25">
      <c r="A10" s="2"/>
      <c r="B10" s="52" t="s">
        <v>34</v>
      </c>
      <c r="C10" s="53">
        <f>C9+C23</f>
        <v>16760</v>
      </c>
      <c r="D10" s="2"/>
      <c r="E10" s="2"/>
      <c r="F10" s="2"/>
      <c r="G10" s="2"/>
      <c r="H10" s="2"/>
      <c r="I10" s="2"/>
      <c r="J10" s="35">
        <v>150</v>
      </c>
      <c r="K10" s="33">
        <v>292000</v>
      </c>
      <c r="L10" s="28">
        <f t="shared" si="0"/>
        <v>0.1</v>
      </c>
      <c r="M10" s="34">
        <f t="shared" si="1"/>
        <v>29200</v>
      </c>
      <c r="N10" s="36">
        <f t="shared" si="2"/>
        <v>321200</v>
      </c>
      <c r="O10" s="25"/>
      <c r="P10" s="25"/>
      <c r="Q10" s="25"/>
    </row>
    <row r="11" spans="1:17" ht="24" customHeight="1" thickTop="1" x14ac:dyDescent="0.15">
      <c r="A11" s="2"/>
      <c r="B11" s="2"/>
      <c r="C11" s="2"/>
      <c r="D11" s="2"/>
      <c r="E11" s="2"/>
      <c r="F11" s="2"/>
      <c r="G11" s="2"/>
      <c r="H11" s="2"/>
      <c r="I11" s="2"/>
      <c r="J11" s="30"/>
      <c r="K11" s="24"/>
      <c r="L11" s="25"/>
      <c r="M11" s="25"/>
      <c r="N11" s="25"/>
      <c r="O11" s="25"/>
      <c r="P11" s="25"/>
      <c r="Q11" s="25"/>
    </row>
    <row r="12" spans="1:17" ht="18" customHeight="1" x14ac:dyDescent="0.15">
      <c r="A12" s="2"/>
      <c r="B12" s="13" t="s">
        <v>12</v>
      </c>
      <c r="C12" s="13" t="s">
        <v>2</v>
      </c>
      <c r="D12" s="2"/>
      <c r="E12" s="15" t="s">
        <v>3</v>
      </c>
      <c r="F12" s="62" t="s">
        <v>4</v>
      </c>
      <c r="G12" s="63"/>
      <c r="H12" s="64"/>
      <c r="I12" s="2"/>
      <c r="J12" s="30"/>
      <c r="K12" s="46" t="s">
        <v>30</v>
      </c>
      <c r="L12" s="47"/>
      <c r="M12" s="47"/>
      <c r="N12" s="48"/>
      <c r="O12" s="25"/>
      <c r="P12" s="25"/>
      <c r="Q12" s="25"/>
    </row>
    <row r="13" spans="1:17" ht="20.25" customHeight="1" x14ac:dyDescent="0.2">
      <c r="A13" s="2"/>
      <c r="B13" s="13" t="s">
        <v>20</v>
      </c>
      <c r="C13" s="14">
        <f>IF($C$3=13,$N$3,IF($C$3=20,$N$4,IF($C$3=25,$N$5,IF($C$3=40,$N$6,IF($C$3=50,$N$7,IF($C$3=75,$N$8,IF($C$3=100,$N$9,IF($C$3=150,$N$10,0))))))))</f>
        <v>1716</v>
      </c>
      <c r="D13" s="2"/>
      <c r="E13" s="17" t="s">
        <v>18</v>
      </c>
      <c r="F13" s="56" t="s">
        <v>19</v>
      </c>
      <c r="G13" s="57"/>
      <c r="H13" s="58"/>
      <c r="I13" s="2"/>
      <c r="J13" s="30"/>
      <c r="K13" s="33"/>
      <c r="L13" s="45" t="s">
        <v>26</v>
      </c>
      <c r="M13" s="45" t="s">
        <v>27</v>
      </c>
      <c r="N13" s="45" t="s">
        <v>28</v>
      </c>
      <c r="O13" s="25"/>
      <c r="P13" s="25"/>
      <c r="Q13" s="25"/>
    </row>
    <row r="14" spans="1:17" ht="20.25" customHeight="1" x14ac:dyDescent="0.2">
      <c r="A14" s="2"/>
      <c r="B14" s="13" t="s">
        <v>7</v>
      </c>
      <c r="C14" s="14">
        <f>IF(C5&gt;20,(C5-(C5-20))*E14,C5*E14)</f>
        <v>2244</v>
      </c>
      <c r="D14" s="2"/>
      <c r="E14" s="18">
        <f>N14</f>
        <v>112.2</v>
      </c>
      <c r="F14" s="19">
        <v>1</v>
      </c>
      <c r="G14" s="20" t="s">
        <v>17</v>
      </c>
      <c r="H14" s="21">
        <v>20</v>
      </c>
      <c r="I14" s="2"/>
      <c r="J14" s="30"/>
      <c r="K14" s="40">
        <v>102</v>
      </c>
      <c r="L14" s="28">
        <f>$I$3</f>
        <v>0.1</v>
      </c>
      <c r="M14" s="42">
        <f>K14*L14</f>
        <v>10.200000000000001</v>
      </c>
      <c r="N14" s="41">
        <f>K14+M14</f>
        <v>112.2</v>
      </c>
      <c r="O14" s="25"/>
      <c r="P14" s="25"/>
      <c r="Q14" s="25"/>
    </row>
    <row r="15" spans="1:17" ht="20.25" customHeight="1" x14ac:dyDescent="0.2">
      <c r="A15" s="2"/>
      <c r="B15" s="13" t="s">
        <v>8</v>
      </c>
      <c r="C15" s="14">
        <f>IF(C5&gt;40,(C5-(C5-40)-20)*E15,IF(C5&gt;20,E15*(C5-20),0))</f>
        <v>2640</v>
      </c>
      <c r="D15" s="2"/>
      <c r="E15" s="18">
        <f>N15</f>
        <v>132</v>
      </c>
      <c r="F15" s="19">
        <v>21</v>
      </c>
      <c r="G15" s="20" t="s">
        <v>17</v>
      </c>
      <c r="H15" s="21">
        <v>40</v>
      </c>
      <c r="I15" s="2"/>
      <c r="J15" s="30"/>
      <c r="K15" s="40">
        <v>120</v>
      </c>
      <c r="L15" s="28">
        <f>$I$3</f>
        <v>0.1</v>
      </c>
      <c r="M15" s="42">
        <f>K15*L15</f>
        <v>12</v>
      </c>
      <c r="N15" s="41">
        <f>K15+M15</f>
        <v>132</v>
      </c>
      <c r="O15" s="25"/>
      <c r="P15" s="25"/>
      <c r="Q15" s="25"/>
    </row>
    <row r="16" spans="1:17" ht="20.25" customHeight="1" x14ac:dyDescent="0.2">
      <c r="A16" s="2"/>
      <c r="B16" s="13" t="s">
        <v>9</v>
      </c>
      <c r="C16" s="14">
        <f>IF(C5&gt;60,(C5-(C5-60)-40)*E16,IF(C5&gt;40,E16*(C5-40),0))</f>
        <v>1870</v>
      </c>
      <c r="D16" s="2"/>
      <c r="E16" s="18">
        <f>N16</f>
        <v>187</v>
      </c>
      <c r="F16" s="19">
        <v>41</v>
      </c>
      <c r="G16" s="20" t="s">
        <v>17</v>
      </c>
      <c r="H16" s="21">
        <v>60</v>
      </c>
      <c r="I16" s="2"/>
      <c r="J16" s="30"/>
      <c r="K16" s="40">
        <v>170</v>
      </c>
      <c r="L16" s="28">
        <f>$I$3</f>
        <v>0.1</v>
      </c>
      <c r="M16" s="42">
        <f>K16*L16</f>
        <v>17</v>
      </c>
      <c r="N16" s="41">
        <f>K16+M16</f>
        <v>187</v>
      </c>
      <c r="O16" s="25"/>
      <c r="P16" s="25"/>
      <c r="Q16" s="25"/>
    </row>
    <row r="17" spans="1:17" ht="20.25" customHeight="1" x14ac:dyDescent="0.2">
      <c r="A17" s="2"/>
      <c r="B17" s="13" t="s">
        <v>10</v>
      </c>
      <c r="C17" s="14">
        <f>IF(C5&gt;400,(C5-(C5-400)-60)*E17,IF(C5&gt;60,E17*(C5-60),0))</f>
        <v>0</v>
      </c>
      <c r="D17" s="2"/>
      <c r="E17" s="18">
        <f>N17</f>
        <v>218.9</v>
      </c>
      <c r="F17" s="19">
        <v>61</v>
      </c>
      <c r="G17" s="20" t="s">
        <v>17</v>
      </c>
      <c r="H17" s="21">
        <v>400</v>
      </c>
      <c r="I17" s="2"/>
      <c r="J17" s="30"/>
      <c r="K17" s="40">
        <v>199</v>
      </c>
      <c r="L17" s="28">
        <f>$I$3</f>
        <v>0.1</v>
      </c>
      <c r="M17" s="42">
        <f>K17*L17</f>
        <v>19.900000000000002</v>
      </c>
      <c r="N17" s="41">
        <f>K17+M17</f>
        <v>218.9</v>
      </c>
      <c r="O17" s="25"/>
      <c r="P17" s="25"/>
      <c r="Q17" s="25"/>
    </row>
    <row r="18" spans="1:17" ht="20.25" customHeight="1" x14ac:dyDescent="0.2">
      <c r="A18" s="2"/>
      <c r="B18" s="13" t="s">
        <v>11</v>
      </c>
      <c r="C18" s="14">
        <f>IF(C5&gt;400,E18*(C5-400),0)</f>
        <v>0</v>
      </c>
      <c r="D18" s="2"/>
      <c r="E18" s="18">
        <f>N18</f>
        <v>240.9</v>
      </c>
      <c r="F18" s="19">
        <v>401</v>
      </c>
      <c r="G18" s="20" t="s">
        <v>17</v>
      </c>
      <c r="H18" s="21"/>
      <c r="I18" s="2"/>
      <c r="J18" s="30"/>
      <c r="K18" s="40">
        <v>219</v>
      </c>
      <c r="L18" s="28">
        <f>$I$3</f>
        <v>0.1</v>
      </c>
      <c r="M18" s="42">
        <f>K18*L18</f>
        <v>21.900000000000002</v>
      </c>
      <c r="N18" s="41">
        <f>K18+M18</f>
        <v>240.9</v>
      </c>
      <c r="O18" s="25"/>
      <c r="P18" s="25"/>
      <c r="Q18" s="25"/>
    </row>
    <row r="19" spans="1:17" s="1" customFormat="1" ht="20.25" customHeight="1" x14ac:dyDescent="0.15">
      <c r="A19" s="7"/>
      <c r="B19" s="8"/>
      <c r="C19" s="7"/>
      <c r="D19" s="7"/>
      <c r="E19" s="7"/>
      <c r="F19" s="7"/>
      <c r="G19" s="7"/>
      <c r="H19" s="7"/>
      <c r="I19" s="7"/>
      <c r="J19" s="31"/>
      <c r="K19" s="26"/>
      <c r="L19" s="27"/>
      <c r="M19" s="27"/>
      <c r="N19" s="27"/>
      <c r="O19" s="27"/>
      <c r="P19" s="27"/>
      <c r="Q19" s="27"/>
    </row>
    <row r="20" spans="1:17" s="1" customFormat="1" ht="20.25" customHeight="1" thickBot="1" x14ac:dyDescent="0.2">
      <c r="A20" s="50"/>
      <c r="B20" s="51"/>
      <c r="C20" s="50"/>
      <c r="D20" s="50"/>
      <c r="E20" s="50"/>
      <c r="F20" s="50"/>
      <c r="G20" s="50"/>
      <c r="H20" s="50"/>
      <c r="I20" s="50"/>
      <c r="J20" s="31"/>
      <c r="K20" s="26"/>
      <c r="L20" s="27"/>
      <c r="M20" s="27"/>
      <c r="N20" s="27"/>
      <c r="O20" s="27"/>
      <c r="P20" s="27"/>
      <c r="Q20" s="27"/>
    </row>
    <row r="21" spans="1:17" s="1" customFormat="1" ht="20.25" customHeight="1" x14ac:dyDescent="0.15">
      <c r="A21" s="7"/>
      <c r="B21" s="8"/>
      <c r="C21" s="7"/>
      <c r="D21" s="7"/>
      <c r="E21" s="7"/>
      <c r="F21" s="7"/>
      <c r="G21" s="7"/>
      <c r="H21" s="7"/>
      <c r="I21" s="7"/>
      <c r="J21" s="31"/>
      <c r="K21" s="26"/>
      <c r="L21" s="27"/>
      <c r="M21" s="27"/>
      <c r="N21" s="27"/>
      <c r="O21" s="27"/>
      <c r="P21" s="27"/>
      <c r="Q21" s="27"/>
    </row>
    <row r="22" spans="1:17" s="1" customFormat="1" ht="12" customHeight="1" thickBot="1" x14ac:dyDescent="0.2">
      <c r="A22" s="7"/>
      <c r="B22" s="8"/>
      <c r="C22" s="7"/>
      <c r="D22" s="7"/>
      <c r="E22" s="7"/>
      <c r="F22" s="7"/>
      <c r="G22" s="7"/>
      <c r="H22" s="7"/>
      <c r="I22" s="7"/>
      <c r="J22" s="31"/>
      <c r="K22" s="44" t="s">
        <v>24</v>
      </c>
      <c r="L22" s="43" t="s">
        <v>26</v>
      </c>
      <c r="M22" s="43" t="s">
        <v>27</v>
      </c>
      <c r="N22" s="43" t="s">
        <v>28</v>
      </c>
      <c r="O22" s="27"/>
      <c r="P22" s="27"/>
      <c r="Q22" s="27"/>
    </row>
    <row r="23" spans="1:17" s="1" customFormat="1" ht="30" customHeight="1" thickBot="1" x14ac:dyDescent="0.25">
      <c r="A23" s="7"/>
      <c r="B23" s="9" t="s">
        <v>31</v>
      </c>
      <c r="C23" s="22">
        <f>(ROUNDDOWN(SUM(C27:C32)/10,0))*10</f>
        <v>8290</v>
      </c>
      <c r="D23" s="7" t="s">
        <v>5</v>
      </c>
      <c r="E23" s="60" t="s">
        <v>22</v>
      </c>
      <c r="F23" s="60"/>
      <c r="G23" s="7"/>
      <c r="H23" s="7"/>
      <c r="I23" s="7"/>
      <c r="J23" s="31"/>
      <c r="K23" s="33">
        <v>2000</v>
      </c>
      <c r="L23" s="28">
        <f>$I$3</f>
        <v>0.1</v>
      </c>
      <c r="M23" s="42">
        <f>K23*L23</f>
        <v>200</v>
      </c>
      <c r="N23" s="41">
        <f>K23+M23</f>
        <v>2200</v>
      </c>
      <c r="O23" s="27"/>
      <c r="P23" s="27"/>
      <c r="Q23" s="27"/>
    </row>
    <row r="24" spans="1:17" s="1" customFormat="1" ht="24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31"/>
      <c r="K24" s="26"/>
      <c r="L24" s="27"/>
      <c r="M24" s="27"/>
      <c r="N24" s="27"/>
      <c r="O24" s="27"/>
      <c r="P24" s="27"/>
      <c r="Q24" s="27"/>
    </row>
    <row r="25" spans="1:17" s="1" customFormat="1" ht="24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31"/>
      <c r="K25" s="26"/>
      <c r="L25" s="27"/>
      <c r="M25" s="27"/>
      <c r="N25" s="27"/>
      <c r="O25" s="27"/>
      <c r="P25" s="27"/>
      <c r="Q25" s="27"/>
    </row>
    <row r="26" spans="1:17" ht="18" customHeight="1" x14ac:dyDescent="0.15">
      <c r="A26" s="2"/>
      <c r="B26" s="13" t="s">
        <v>1</v>
      </c>
      <c r="C26" s="13" t="s">
        <v>2</v>
      </c>
      <c r="D26" s="3"/>
      <c r="E26" s="16" t="s">
        <v>3</v>
      </c>
      <c r="F26" s="62" t="s">
        <v>13</v>
      </c>
      <c r="G26" s="63"/>
      <c r="H26" s="64"/>
      <c r="I26" s="2"/>
      <c r="J26" s="30"/>
      <c r="K26" s="46" t="s">
        <v>30</v>
      </c>
      <c r="L26" s="47"/>
      <c r="M26" s="47"/>
      <c r="N26" s="48"/>
      <c r="O26" s="25"/>
      <c r="P26" s="25"/>
      <c r="Q26" s="25"/>
    </row>
    <row r="27" spans="1:17" ht="20.25" customHeight="1" x14ac:dyDescent="0.2">
      <c r="A27" s="2"/>
      <c r="B27" s="13" t="s">
        <v>6</v>
      </c>
      <c r="C27" s="14">
        <f>IF($C$5=0,$N$23,$N$23)</f>
        <v>2200</v>
      </c>
      <c r="D27" s="2"/>
      <c r="E27" s="17" t="s">
        <v>18</v>
      </c>
      <c r="F27" s="56" t="s">
        <v>19</v>
      </c>
      <c r="G27" s="57"/>
      <c r="H27" s="58"/>
      <c r="I27" s="2"/>
      <c r="J27" s="30"/>
      <c r="K27" s="33"/>
      <c r="L27" s="45" t="s">
        <v>26</v>
      </c>
      <c r="M27" s="45" t="s">
        <v>27</v>
      </c>
      <c r="N27" s="45" t="s">
        <v>28</v>
      </c>
      <c r="O27" s="25"/>
      <c r="P27" s="25"/>
      <c r="Q27" s="25"/>
    </row>
    <row r="28" spans="1:17" ht="20.25" customHeight="1" x14ac:dyDescent="0.2">
      <c r="A28" s="2"/>
      <c r="B28" s="13" t="s">
        <v>7</v>
      </c>
      <c r="C28" s="14">
        <f>IF(C5&gt;20,(C5-(C5-20))*E28,C5*E28)</f>
        <v>1980</v>
      </c>
      <c r="D28" s="2"/>
      <c r="E28" s="49">
        <f>N28</f>
        <v>99</v>
      </c>
      <c r="F28" s="19">
        <v>1</v>
      </c>
      <c r="G28" s="20" t="s">
        <v>21</v>
      </c>
      <c r="H28" s="21">
        <v>20</v>
      </c>
      <c r="I28" s="2"/>
      <c r="J28" s="30"/>
      <c r="K28" s="40">
        <v>90</v>
      </c>
      <c r="L28" s="28">
        <f>$I$3</f>
        <v>0.1</v>
      </c>
      <c r="M28" s="42">
        <f>K28*L28</f>
        <v>9</v>
      </c>
      <c r="N28" s="41">
        <f>K28+M28</f>
        <v>99</v>
      </c>
      <c r="O28" s="25"/>
      <c r="P28" s="25"/>
      <c r="Q28" s="25"/>
    </row>
    <row r="29" spans="1:17" ht="20.25" customHeight="1" x14ac:dyDescent="0.2">
      <c r="A29" s="2"/>
      <c r="B29" s="13" t="s">
        <v>8</v>
      </c>
      <c r="C29" s="14">
        <f>IF(C5&gt;40,(C5-(C5-40)-20)*E29,IF(C5&gt;20,E29*(C5-20),0))</f>
        <v>2420</v>
      </c>
      <c r="D29" s="2"/>
      <c r="E29" s="49">
        <f>N29</f>
        <v>121</v>
      </c>
      <c r="F29" s="19">
        <v>21</v>
      </c>
      <c r="G29" s="20" t="s">
        <v>21</v>
      </c>
      <c r="H29" s="21">
        <v>40</v>
      </c>
      <c r="I29" s="2"/>
      <c r="J29" s="30"/>
      <c r="K29" s="40">
        <v>110</v>
      </c>
      <c r="L29" s="28">
        <f>$I$3</f>
        <v>0.1</v>
      </c>
      <c r="M29" s="42">
        <f>K29*L29</f>
        <v>11</v>
      </c>
      <c r="N29" s="41">
        <f>K29+M29</f>
        <v>121</v>
      </c>
      <c r="O29" s="25"/>
      <c r="P29" s="25"/>
      <c r="Q29" s="25"/>
    </row>
    <row r="30" spans="1:17" ht="20.25" customHeight="1" x14ac:dyDescent="0.2">
      <c r="A30" s="2"/>
      <c r="B30" s="13" t="s">
        <v>9</v>
      </c>
      <c r="C30" s="14">
        <f>IF(C5&gt;60,(C5-(C5-60)-40)*E30,IF(C5&gt;40,E30*(C5-40),0))</f>
        <v>1694</v>
      </c>
      <c r="D30" s="2"/>
      <c r="E30" s="49">
        <f>N30</f>
        <v>169.4</v>
      </c>
      <c r="F30" s="19">
        <v>41</v>
      </c>
      <c r="G30" s="20" t="s">
        <v>21</v>
      </c>
      <c r="H30" s="21">
        <v>60</v>
      </c>
      <c r="I30" s="2"/>
      <c r="J30" s="30"/>
      <c r="K30" s="40">
        <v>154</v>
      </c>
      <c r="L30" s="28">
        <f>$I$3</f>
        <v>0.1</v>
      </c>
      <c r="M30" s="42">
        <f>K30*L30</f>
        <v>15.4</v>
      </c>
      <c r="N30" s="41">
        <f>K30+M30</f>
        <v>169.4</v>
      </c>
      <c r="O30" s="25"/>
      <c r="P30" s="25"/>
      <c r="Q30" s="25"/>
    </row>
    <row r="31" spans="1:17" ht="20.25" customHeight="1" x14ac:dyDescent="0.2">
      <c r="A31" s="2"/>
      <c r="B31" s="13" t="s">
        <v>10</v>
      </c>
      <c r="C31" s="14">
        <f>IF(C5&gt;400,(C5-(C5-400)-60)*E31,IF(C5&gt;60,E31*(C5-60),0))</f>
        <v>0</v>
      </c>
      <c r="D31" s="2"/>
      <c r="E31" s="49">
        <f>N31</f>
        <v>202.4</v>
      </c>
      <c r="F31" s="19">
        <v>61</v>
      </c>
      <c r="G31" s="20" t="s">
        <v>21</v>
      </c>
      <c r="H31" s="21">
        <v>400</v>
      </c>
      <c r="I31" s="2"/>
      <c r="J31" s="30"/>
      <c r="K31" s="40">
        <v>184</v>
      </c>
      <c r="L31" s="28">
        <f>$I$3</f>
        <v>0.1</v>
      </c>
      <c r="M31" s="42">
        <f>K31*L31</f>
        <v>18.400000000000002</v>
      </c>
      <c r="N31" s="41">
        <f>K31+M31</f>
        <v>202.4</v>
      </c>
      <c r="O31" s="25"/>
      <c r="P31" s="25"/>
      <c r="Q31" s="25"/>
    </row>
    <row r="32" spans="1:17" ht="20.25" customHeight="1" x14ac:dyDescent="0.2">
      <c r="A32" s="2"/>
      <c r="B32" s="13" t="s">
        <v>11</v>
      </c>
      <c r="C32" s="14">
        <f>IF(C5&gt;400,(C5-400)*E32,0)</f>
        <v>0</v>
      </c>
      <c r="D32" s="2"/>
      <c r="E32" s="49">
        <f>N32</f>
        <v>224.4</v>
      </c>
      <c r="F32" s="19">
        <v>401</v>
      </c>
      <c r="G32" s="20" t="s">
        <v>21</v>
      </c>
      <c r="H32" s="21"/>
      <c r="I32" s="2"/>
      <c r="J32" s="30"/>
      <c r="K32" s="40">
        <v>204</v>
      </c>
      <c r="L32" s="28">
        <f>$I$3</f>
        <v>0.1</v>
      </c>
      <c r="M32" s="42">
        <f>K32*L32</f>
        <v>20.400000000000002</v>
      </c>
      <c r="N32" s="41">
        <f>K32+M32</f>
        <v>224.4</v>
      </c>
      <c r="O32" s="25"/>
      <c r="P32" s="25"/>
      <c r="Q32" s="25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30"/>
      <c r="K33" s="24"/>
      <c r="L33" s="25"/>
      <c r="M33" s="25"/>
      <c r="N33" s="25"/>
      <c r="O33" s="25"/>
      <c r="P33" s="25"/>
      <c r="Q33" s="25"/>
    </row>
    <row r="34" spans="1:17" ht="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30"/>
      <c r="K34" s="24"/>
      <c r="L34" s="25"/>
      <c r="M34" s="25"/>
      <c r="N34" s="25"/>
      <c r="O34" s="25"/>
      <c r="P34" s="25"/>
      <c r="Q34" s="25"/>
    </row>
    <row r="35" spans="1:17" ht="26.25" customHeight="1" x14ac:dyDescent="0.2">
      <c r="A35" s="2"/>
      <c r="B35" s="2"/>
      <c r="C35" s="54"/>
      <c r="D35" s="55"/>
      <c r="E35" s="55"/>
      <c r="F35" s="2"/>
      <c r="G35" s="2"/>
      <c r="H35" s="2">
        <v>0</v>
      </c>
      <c r="I35" s="2"/>
      <c r="J35" s="30"/>
      <c r="K35" s="24"/>
      <c r="L35" s="25"/>
      <c r="M35" s="25"/>
      <c r="N35" s="25"/>
      <c r="O35" s="25"/>
      <c r="P35" s="25"/>
      <c r="Q35" s="25"/>
    </row>
    <row r="36" spans="1:17" x14ac:dyDescent="0.15">
      <c r="A36" s="2"/>
      <c r="B36" s="2"/>
      <c r="C36" s="2"/>
      <c r="D36" s="2"/>
      <c r="E36" s="2"/>
      <c r="F36" s="2"/>
      <c r="G36" s="2"/>
      <c r="H36" s="2"/>
      <c r="I36" s="2"/>
      <c r="J36" s="30"/>
      <c r="K36" s="24"/>
      <c r="L36" s="25"/>
      <c r="M36" s="25"/>
      <c r="N36" s="25"/>
      <c r="O36" s="25"/>
      <c r="P36" s="25"/>
      <c r="Q36" s="25"/>
    </row>
  </sheetData>
  <mergeCells count="8">
    <mergeCell ref="C35:E35"/>
    <mergeCell ref="F27:H27"/>
    <mergeCell ref="B1:I1"/>
    <mergeCell ref="E23:F23"/>
    <mergeCell ref="E9:F9"/>
    <mergeCell ref="F12:H12"/>
    <mergeCell ref="F26:H26"/>
    <mergeCell ref="F13:H13"/>
  </mergeCells>
  <phoneticPr fontId="2"/>
  <pageMargins left="0.78740157480314965" right="0.78740157480314965" top="0.78740157480314965" bottom="0.98425196850393704" header="0" footer="0.51181102362204722"/>
  <pageSetup paperSize="9" orientation="portrait" r:id="rId1"/>
  <headerFooter alignWithMargins="0"/>
  <rowBreaks count="1" manualBreakCount="1">
    <brk id="2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【2.0ヶ月】</vt:lpstr>
      <vt:lpstr>【2.0ヶ月】!Print_Area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A02236</dc:creator>
  <cp:lastModifiedBy>小林　哲　　　　</cp:lastModifiedBy>
  <cp:lastPrinted>2014-07-03T04:45:07Z</cp:lastPrinted>
  <dcterms:created xsi:type="dcterms:W3CDTF">2007-09-27T04:56:37Z</dcterms:created>
  <dcterms:modified xsi:type="dcterms:W3CDTF">2019-09-24T08:05:29Z</dcterms:modified>
</cp:coreProperties>
</file>